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ebar\Desktop\"/>
    </mc:Choice>
  </mc:AlternateContent>
  <xr:revisionPtr revIDLastSave="0" documentId="13_ncr:1_{78DB29EA-3DF5-4E85-AA02-E8762DB1BA0E}" xr6:coauthVersionLast="47" xr6:coauthVersionMax="47" xr10:uidLastSave="{00000000-0000-0000-0000-000000000000}"/>
  <bookViews>
    <workbookView xWindow="-108" yWindow="-108" windowWidth="23256" windowHeight="12576" xr2:uid="{688811FA-6156-4803-BDB6-6E1C3CFCD093}"/>
  </bookViews>
  <sheets>
    <sheet name="Foglio1" sheetId="1" r:id="rId1"/>
  </sheets>
  <definedNames>
    <definedName name="_xlnm.Print_Area" localSheetId="0">Foglio1!$A$1:$I$56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12" i="1"/>
  <c r="G12" i="1"/>
  <c r="H12" i="1" s="1"/>
  <c r="F14" i="1"/>
  <c r="F16" i="1"/>
  <c r="F18" i="1"/>
  <c r="G21" i="1"/>
  <c r="G13" i="1" l="1"/>
  <c r="G22" i="1"/>
  <c r="G14" i="1" l="1"/>
  <c r="H14" i="1" s="1"/>
  <c r="G23" i="1"/>
  <c r="H23" i="1" s="1"/>
  <c r="G24" i="1" l="1"/>
  <c r="G15" i="1"/>
  <c r="G16" i="1" l="1"/>
  <c r="H16" i="1" s="1"/>
  <c r="G25" i="1"/>
  <c r="H25" i="1" s="1"/>
  <c r="G26" i="1" l="1"/>
  <c r="G27" i="1"/>
  <c r="H27" i="1" s="1"/>
  <c r="G18" i="1"/>
  <c r="H18" i="1" s="1"/>
  <c r="G28" i="1" l="1"/>
  <c r="G29" i="1" l="1"/>
  <c r="H29" i="1" s="1"/>
  <c r="G30" i="1" l="1"/>
  <c r="G31" i="1" l="1"/>
  <c r="H31" i="1" s="1"/>
  <c r="G32" i="1" l="1"/>
  <c r="G33" i="1" l="1"/>
  <c r="H33" i="1" s="1"/>
  <c r="G35" i="1"/>
  <c r="H37" i="1" l="1"/>
  <c r="K7" i="1" s="1"/>
  <c r="H38" i="1" s="1"/>
  <c r="H35" i="1"/>
  <c r="H46" i="1" l="1"/>
  <c r="H49" i="1" s="1"/>
</calcChain>
</file>

<file path=xl/sharedStrings.xml><?xml version="1.0" encoding="utf-8"?>
<sst xmlns="http://schemas.openxmlformats.org/spreadsheetml/2006/main" count="35" uniqueCount="34">
  <si>
    <t>acconto già versato</t>
  </si>
  <si>
    <t>codici x dipendenti</t>
  </si>
  <si>
    <t>da n. 0 a n. 100 dipendenti a</t>
  </si>
  <si>
    <t>da n. 101 a n. 300 dipendenti a</t>
  </si>
  <si>
    <t>da n. 301 a n. 600 dipendenti a</t>
  </si>
  <si>
    <t>oltre n. 601  dipendenti a</t>
  </si>
  <si>
    <t>tasso istat</t>
  </si>
  <si>
    <t>quota "pro fatturato"</t>
  </si>
  <si>
    <t>quota fissa per spese generali</t>
  </si>
  <si>
    <t>contributo pro-capite</t>
  </si>
  <si>
    <t>totale contributo</t>
  </si>
  <si>
    <t>inserire qui il numero della propria forza lavoro</t>
  </si>
  <si>
    <t>inserire qui il fatturato</t>
  </si>
  <si>
    <t>* I parametri che determinano questo importo andranno indicizzati a Gennaio 2013 secondo i valori ISTAT (vedere il prospetto quote associative)</t>
  </si>
  <si>
    <t xml:space="preserve"> sulla quota associativa dell'anno di riferimento.</t>
  </si>
  <si>
    <t>Le domande di ammissione dovranno essere accompagnate dal versamento di un acconto pari a € 800,00</t>
  </si>
  <si>
    <t xml:space="preserve">questa è la quota associativa 2018 (scontata al 50%) per le aziende che presenteranno richiesta di associazione entro il 2 febbraio 2018       </t>
  </si>
  <si>
    <t>Quota fissa e contributo scalare pro capite, sono indicizzati annualmente secondo i parametri ISTAT del costo della vita (Delibera Assemblea Generale dei soci ACIMIT del 29 aprile 1986).</t>
  </si>
  <si>
    <t>fatturato da 61.975.001 a 92.962.000 € per 0,0037%</t>
  </si>
  <si>
    <t>fatturato oltre i 92.962.001 € per 0,0018%</t>
  </si>
  <si>
    <t>totale quota associativa 2023</t>
  </si>
  <si>
    <t>*</t>
  </si>
  <si>
    <t>* la presente quota non tiene conto degli adeguamenti annuali indicati nel prospetto delle quote associative che saranno, comunque, imputati al momento del calcolo effettivo della quota associativa</t>
  </si>
  <si>
    <t>* questa è la quota associativa 2023 per le aziende che presenteranno richiesta di associazione entro il 3 novembre 2023</t>
  </si>
  <si>
    <t>Milano, 01/01/2025</t>
  </si>
  <si>
    <t>CALCOLO QUOTA ASSOCIATIVA SECONDO I PARAMETRI 2025</t>
  </si>
  <si>
    <t>Calcolo del contributo per l'anno 2025</t>
  </si>
  <si>
    <t>fatturato da 0 a 2.582.000 € per 0,0271%</t>
  </si>
  <si>
    <t>fatturato da 2.582.001 a 5.164.000 € per 0,0230%</t>
  </si>
  <si>
    <t>fatturato da 5.164.001 a 10.329.000 € per 0,0193%</t>
  </si>
  <si>
    <t>fatturato da 10.329.001 a 20.658.000 € per 0,0157%</t>
  </si>
  <si>
    <t>fatturato da 20.658.001 a 30.987.000 € per 0,0117%</t>
  </si>
  <si>
    <t>fatturato da 30.987.001 a 61.975.000 € per 0,0078%</t>
  </si>
  <si>
    <t>totale quota associativa 2025 secondo i parametri contributivi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</si>
</sst>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€&quot;\ #,##0.00;\-&quot;€&quot;\ #,##0.00"/>
    <numFmt numFmtId="165" formatCode="_-&quot;L.&quot;\ * #,##0_-;\-&quot;L.&quot;\ * #,##0_-;_-&quot;L.&quot;\ * &quot;-&quot;_-;_-@_-"/>
    <numFmt numFmtId="166" formatCode="_-* #,##0_-;_-* #,##0\-;_-* &quot;-&quot;_-;_-@_-"/>
    <numFmt numFmtId="167" formatCode="_-* #,##0.00_-;_-* #,##0.00\-;_-* &quot;-&quot;_-;_-@_-"/>
    <numFmt numFmtId="168" formatCode="[$€-2]\ #,##0.00"/>
    <numFmt numFmtId="169" formatCode="#,##0.00_ ;\-#,##0.00\ "/>
  </numFmts>
  <fonts count="19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0"/>
      <color indexed="13"/>
      <name val="Arial"/>
      <family val="2"/>
    </font>
    <font>
      <b/>
      <sz val="14"/>
      <color indexed="56"/>
      <name val="Arial"/>
      <family val="2"/>
    </font>
    <font>
      <b/>
      <sz val="10"/>
      <color indexed="56"/>
      <name val="Arial"/>
      <family val="2"/>
    </font>
    <font>
      <b/>
      <sz val="14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4"/>
      <color rgb="FFFFFF00"/>
      <name val="Arial"/>
      <family val="2"/>
    </font>
    <font>
      <b/>
      <sz val="14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i/>
      <sz val="10"/>
      <color rgb="FFFFFF00"/>
      <name val="Arial"/>
      <family val="2"/>
    </font>
    <font>
      <i/>
      <sz val="10"/>
      <color rgb="FFFFF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3" fontId="5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quotePrefix="1" applyFont="1" applyAlignment="1">
      <alignment horizontal="left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left" vertical="center"/>
    </xf>
    <xf numFmtId="0" fontId="11" fillId="6" borderId="4" xfId="0" applyFont="1" applyFill="1" applyBorder="1" applyAlignment="1">
      <alignment horizontal="right" vertical="center" wrapText="1"/>
    </xf>
    <xf numFmtId="0" fontId="12" fillId="6" borderId="4" xfId="0" applyFont="1" applyFill="1" applyBorder="1" applyAlignment="1">
      <alignment vertical="center" wrapText="1"/>
    </xf>
    <xf numFmtId="164" fontId="13" fillId="6" borderId="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2" fillId="7" borderId="3" xfId="0" applyFont="1" applyFill="1" applyBorder="1" applyAlignment="1">
      <alignment vertical="center" wrapText="1"/>
    </xf>
    <xf numFmtId="164" fontId="13" fillId="7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right"/>
    </xf>
    <xf numFmtId="4" fontId="4" fillId="4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left"/>
    </xf>
    <xf numFmtId="4" fontId="4" fillId="5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" fontId="4" fillId="5" borderId="7" xfId="0" applyNumberFormat="1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7" fontId="1" fillId="0" borderId="0" xfId="2" applyNumberFormat="1" applyFont="1" applyBorder="1" applyProtection="1"/>
    <xf numFmtId="164" fontId="1" fillId="0" borderId="9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7" fillId="9" borderId="2" xfId="0" applyFont="1" applyFill="1" applyBorder="1" applyAlignment="1">
      <alignment horizontal="right" vertical="center" wrapText="1"/>
    </xf>
    <xf numFmtId="0" fontId="7" fillId="9" borderId="3" xfId="0" applyFont="1" applyFill="1" applyBorder="1" applyAlignment="1">
      <alignment horizontal="right" vertical="center" wrapText="1"/>
    </xf>
    <xf numFmtId="164" fontId="10" fillId="8" borderId="10" xfId="0" applyNumberFormat="1" applyFont="1" applyFill="1" applyBorder="1" applyAlignment="1">
      <alignment horizontal="right" vertical="center" wrapText="1"/>
    </xf>
    <xf numFmtId="0" fontId="10" fillId="8" borderId="11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9" xfId="0" applyNumberFormat="1" applyFont="1" applyBorder="1" applyAlignment="1">
      <alignment horizontal="left"/>
    </xf>
    <xf numFmtId="164" fontId="14" fillId="10" borderId="10" xfId="0" applyNumberFormat="1" applyFont="1" applyFill="1" applyBorder="1" applyAlignment="1">
      <alignment horizontal="right" vertical="center" wrapText="1"/>
    </xf>
    <xf numFmtId="0" fontId="14" fillId="10" borderId="11" xfId="0" applyFont="1" applyFill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15" fillId="10" borderId="12" xfId="0" applyFont="1" applyFill="1" applyBorder="1" applyAlignment="1">
      <alignment horizontal="right" vertical="center"/>
    </xf>
    <xf numFmtId="0" fontId="16" fillId="10" borderId="10" xfId="0" applyFont="1" applyFill="1" applyBorder="1" applyAlignment="1">
      <alignment horizontal="right" vertical="center"/>
    </xf>
    <xf numFmtId="0" fontId="3" fillId="8" borderId="12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6" fillId="10" borderId="1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17" fillId="7" borderId="13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14" xfId="0" applyFont="1" applyFill="1" applyBorder="1" applyAlignment="1">
      <alignment vertical="center" wrapText="1"/>
    </xf>
  </cellXfs>
  <cellStyles count="4">
    <cellStyle name="Migliaia (0)_schede" xfId="1" xr:uid="{B8D5E543-06A3-4155-AFCE-688686BEF45D}"/>
    <cellStyle name="Migliaia [0]" xfId="2" builtinId="6"/>
    <cellStyle name="Normale" xfId="0" builtinId="0"/>
    <cellStyle name="Valuta (0)_schede" xfId="3" xr:uid="{90923F8B-D355-4C77-8514-B83EC45E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0</xdr:row>
      <xdr:rowOff>66675</xdr:rowOff>
    </xdr:from>
    <xdr:to>
      <xdr:col>8</xdr:col>
      <xdr:colOff>8313</xdr:colOff>
      <xdr:row>1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45D9EDD-6642-4C70-C78A-0ECB0CB8B0F2}"/>
            </a:ext>
          </a:extLst>
        </xdr:cNvPr>
        <xdr:cNvSpPr txBox="1">
          <a:spLocks noChangeArrowheads="1"/>
        </xdr:cNvSpPr>
      </xdr:nvSpPr>
      <xdr:spPr bwMode="auto">
        <a:xfrm>
          <a:off x="168160" y="66675"/>
          <a:ext cx="6731404" cy="120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it-I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Associazione Costruttori Italiani di Macchinario per L’Industria Tessile</a:t>
          </a:r>
        </a:p>
        <a:p>
          <a:pPr algn="r" rtl="0">
            <a:defRPr sz="1000"/>
          </a:pPr>
          <a:r>
            <a:rPr lang="it-IT" sz="750" b="1" i="1" u="none" strike="noStrike" baseline="0">
              <a:solidFill>
                <a:srgbClr val="000000"/>
              </a:solidFill>
              <a:latin typeface="Arial"/>
              <a:cs typeface="Arial"/>
            </a:rPr>
            <a:t>Association of Italian Textile Machinery Manufacturers</a:t>
          </a:r>
          <a:endParaRPr lang="it-I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Via Tevere 1, 20123 Milano (Italia)</a:t>
          </a: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Tel. +39 024693611</a:t>
          </a: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info@acimit.it,</a:t>
          </a:r>
          <a:b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www.acimit.it</a:t>
          </a: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C.F. : 80103310159</a:t>
          </a: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45720</xdr:colOff>
      <xdr:row>40</xdr:row>
      <xdr:rowOff>121920</xdr:rowOff>
    </xdr:from>
    <xdr:to>
      <xdr:col>2</xdr:col>
      <xdr:colOff>281940</xdr:colOff>
      <xdr:row>40</xdr:row>
      <xdr:rowOff>350520</xdr:rowOff>
    </xdr:to>
    <xdr:sp macro="" textlink="">
      <xdr:nvSpPr>
        <xdr:cNvPr id="1372" name="AutoShape 20">
          <a:extLst>
            <a:ext uri="{FF2B5EF4-FFF2-40B4-BE49-F238E27FC236}">
              <a16:creationId xmlns:a16="http://schemas.microsoft.com/office/drawing/2014/main" id="{E199E661-00ED-0027-55BE-01CEDF198F2F}"/>
            </a:ext>
          </a:extLst>
        </xdr:cNvPr>
        <xdr:cNvSpPr>
          <a:spLocks noChangeArrowheads="1"/>
        </xdr:cNvSpPr>
      </xdr:nvSpPr>
      <xdr:spPr bwMode="auto">
        <a:xfrm>
          <a:off x="2346960" y="3108960"/>
          <a:ext cx="236220" cy="228600"/>
        </a:xfrm>
        <a:prstGeom prst="rightArrow">
          <a:avLst>
            <a:gd name="adj1" fmla="val 50000"/>
            <a:gd name="adj2" fmla="val 25833"/>
          </a:avLst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>
          <a:noFill/>
        </a:ln>
        <a:extLs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38100</xdr:rowOff>
    </xdr:from>
    <xdr:to>
      <xdr:col>2</xdr:col>
      <xdr:colOff>236220</xdr:colOff>
      <xdr:row>0</xdr:row>
      <xdr:rowOff>784860</xdr:rowOff>
    </xdr:to>
    <xdr:pic>
      <xdr:nvPicPr>
        <xdr:cNvPr id="1373" name="Immagine 1">
          <a:extLst>
            <a:ext uri="{FF2B5EF4-FFF2-40B4-BE49-F238E27FC236}">
              <a16:creationId xmlns:a16="http://schemas.microsoft.com/office/drawing/2014/main" id="{90DE7A25-F39B-B913-BFA8-0B108BE4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423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7</xdr:row>
      <xdr:rowOff>114300</xdr:rowOff>
    </xdr:from>
    <xdr:to>
      <xdr:col>2</xdr:col>
      <xdr:colOff>289560</xdr:colOff>
      <xdr:row>7</xdr:row>
      <xdr:rowOff>342900</xdr:rowOff>
    </xdr:to>
    <xdr:sp macro="" textlink="">
      <xdr:nvSpPr>
        <xdr:cNvPr id="1374" name="AutoShape 20">
          <a:extLst>
            <a:ext uri="{FF2B5EF4-FFF2-40B4-BE49-F238E27FC236}">
              <a16:creationId xmlns:a16="http://schemas.microsoft.com/office/drawing/2014/main" id="{94DE328C-0C26-1751-EE26-E8816AD7EA60}"/>
            </a:ext>
          </a:extLst>
        </xdr:cNvPr>
        <xdr:cNvSpPr>
          <a:spLocks noChangeArrowheads="1"/>
        </xdr:cNvSpPr>
      </xdr:nvSpPr>
      <xdr:spPr bwMode="auto">
        <a:xfrm>
          <a:off x="2354580" y="2468880"/>
          <a:ext cx="236220" cy="228600"/>
        </a:xfrm>
        <a:prstGeom prst="rightArrow">
          <a:avLst>
            <a:gd name="adj1" fmla="val 50000"/>
            <a:gd name="adj2" fmla="val 25833"/>
          </a:avLst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18AA-398B-47F1-A50C-8323C171C164}">
  <sheetPr>
    <pageSetUpPr fitToPage="1"/>
  </sheetPr>
  <dimension ref="B1:L56"/>
  <sheetViews>
    <sheetView tabSelected="1" topLeftCell="A2" workbookViewId="0">
      <selection activeCell="D8" sqref="D8"/>
    </sheetView>
  </sheetViews>
  <sheetFormatPr defaultRowHeight="13.2" x14ac:dyDescent="0.25"/>
  <cols>
    <col min="1" max="1" width="2.44140625" style="4" customWidth="1"/>
    <col min="2" max="2" width="31.109375" style="4" customWidth="1"/>
    <col min="3" max="3" width="4.77734375" style="4" customWidth="1"/>
    <col min="4" max="4" width="24" style="4" customWidth="1"/>
    <col min="5" max="5" width="4.88671875" style="4" customWidth="1"/>
    <col min="6" max="6" width="6.6640625" style="4" customWidth="1"/>
    <col min="7" max="7" width="13.109375" style="4" bestFit="1" customWidth="1"/>
    <col min="8" max="8" width="16.88671875" style="4" customWidth="1"/>
    <col min="9" max="9" width="3" style="29" customWidth="1"/>
    <col min="10" max="10" width="6.88671875" style="4" customWidth="1"/>
    <col min="11" max="11" width="19" style="19" hidden="1" customWidth="1"/>
    <col min="12" max="12" width="6.88671875" style="4" customWidth="1"/>
    <col min="13" max="13" width="8.88671875" style="4" customWidth="1"/>
    <col min="14" max="16384" width="8.88671875" style="4"/>
  </cols>
  <sheetData>
    <row r="1" spans="2:12" ht="100.5" customHeight="1" x14ac:dyDescent="0.25"/>
    <row r="2" spans="2:12" ht="10.5" customHeight="1" x14ac:dyDescent="0.3">
      <c r="B2" s="1"/>
      <c r="C2" s="1"/>
      <c r="D2" s="20"/>
      <c r="E2" s="20"/>
      <c r="F2" s="20"/>
      <c r="G2" s="20"/>
      <c r="I2" s="42"/>
    </row>
    <row r="3" spans="2:12" ht="15.6" x14ac:dyDescent="0.3">
      <c r="B3" s="1" t="s">
        <v>24</v>
      </c>
      <c r="C3" s="1"/>
      <c r="D3" s="20"/>
      <c r="E3" s="20"/>
      <c r="F3" s="20"/>
      <c r="G3" s="20"/>
      <c r="I3" s="42"/>
    </row>
    <row r="4" spans="2:12" ht="12.75" customHeight="1" x14ac:dyDescent="0.25">
      <c r="B4" s="20"/>
      <c r="C4" s="20"/>
      <c r="E4" s="19"/>
      <c r="G4" s="20"/>
      <c r="H4" s="21"/>
      <c r="I4" s="42"/>
    </row>
    <row r="5" spans="2:12" ht="14.25" customHeight="1" x14ac:dyDescent="0.3">
      <c r="D5" s="2" t="s">
        <v>25</v>
      </c>
      <c r="G5" s="20"/>
      <c r="H5" s="21"/>
      <c r="I5" s="42"/>
    </row>
    <row r="6" spans="2:12" ht="13.8" thickBot="1" x14ac:dyDescent="0.3">
      <c r="B6" s="20"/>
      <c r="C6" s="20"/>
      <c r="D6" s="22"/>
      <c r="E6" s="3"/>
      <c r="F6" s="20"/>
      <c r="G6" s="20"/>
      <c r="H6" s="21"/>
      <c r="I6" s="43"/>
      <c r="K6" s="19" t="s">
        <v>0</v>
      </c>
    </row>
    <row r="7" spans="2:12" ht="19.5" customHeight="1" thickBot="1" x14ac:dyDescent="0.3">
      <c r="D7" s="20"/>
      <c r="E7" s="20"/>
      <c r="F7" s="20"/>
      <c r="G7" s="20"/>
      <c r="H7" s="21"/>
      <c r="I7" s="42"/>
      <c r="K7" s="23">
        <f>H37/2</f>
        <v>1528.35</v>
      </c>
    </row>
    <row r="8" spans="2:12" ht="36.9" customHeight="1" thickBot="1" x14ac:dyDescent="0.3">
      <c r="B8" s="38" t="s">
        <v>11</v>
      </c>
      <c r="C8" s="39"/>
      <c r="D8" s="37">
        <v>20</v>
      </c>
      <c r="E8" s="20"/>
      <c r="G8" s="20"/>
      <c r="I8" s="44"/>
    </row>
    <row r="9" spans="2:12" ht="13.65" hidden="1" customHeight="1" x14ac:dyDescent="0.25">
      <c r="B9" s="4" t="s">
        <v>26</v>
      </c>
      <c r="D9" s="24"/>
      <c r="E9" s="20"/>
      <c r="F9" s="16"/>
      <c r="G9" s="20"/>
      <c r="H9" s="25"/>
      <c r="I9" s="44"/>
    </row>
    <row r="10" spans="2:12" ht="13.65" hidden="1" customHeight="1" x14ac:dyDescent="0.25">
      <c r="B10" s="20" t="s">
        <v>8</v>
      </c>
      <c r="C10" s="20"/>
      <c r="D10" s="24"/>
      <c r="E10" s="20"/>
      <c r="F10" s="20"/>
      <c r="G10" s="20"/>
      <c r="H10" s="25">
        <v>2220</v>
      </c>
      <c r="I10" s="44"/>
      <c r="K10" s="19" t="s">
        <v>1</v>
      </c>
    </row>
    <row r="11" spans="2:12" ht="13.65" hidden="1" customHeight="1" thickBot="1" x14ac:dyDescent="0.3">
      <c r="B11" s="20" t="s">
        <v>9</v>
      </c>
      <c r="C11" s="20"/>
      <c r="D11" s="24"/>
      <c r="E11" s="20"/>
      <c r="F11" s="16"/>
      <c r="G11" s="20"/>
      <c r="H11" s="25"/>
      <c r="I11" s="44"/>
    </row>
    <row r="12" spans="2:12" ht="13.65" hidden="1" customHeight="1" x14ac:dyDescent="0.25">
      <c r="B12" s="20"/>
      <c r="C12" s="20"/>
      <c r="D12" s="24"/>
      <c r="E12" s="16" t="s">
        <v>2</v>
      </c>
      <c r="F12" s="26">
        <f>K12</f>
        <v>7.96</v>
      </c>
      <c r="G12" s="20">
        <f>IF(D8&lt;100,D8,100)</f>
        <v>20</v>
      </c>
      <c r="H12" s="27">
        <f>G12*K12</f>
        <v>159.19999999999999</v>
      </c>
      <c r="I12" s="44"/>
      <c r="K12" s="28">
        <v>7.96</v>
      </c>
      <c r="L12" s="4" t="s">
        <v>6</v>
      </c>
    </row>
    <row r="13" spans="2:12" ht="13.65" hidden="1" customHeight="1" x14ac:dyDescent="0.25">
      <c r="B13" s="20"/>
      <c r="C13" s="20"/>
      <c r="D13" s="24"/>
      <c r="E13" s="16"/>
      <c r="F13" s="29"/>
      <c r="G13" s="20">
        <f>D8-G12</f>
        <v>0</v>
      </c>
      <c r="H13" s="25"/>
      <c r="I13" s="44"/>
      <c r="K13" s="30"/>
    </row>
    <row r="14" spans="2:12" ht="13.65" hidden="1" customHeight="1" x14ac:dyDescent="0.25">
      <c r="B14" s="20"/>
      <c r="C14" s="20"/>
      <c r="D14" s="24"/>
      <c r="E14" s="16" t="s">
        <v>3</v>
      </c>
      <c r="F14" s="26">
        <f>K14</f>
        <v>5.6</v>
      </c>
      <c r="G14" s="20">
        <f>IF(G13&lt;200,G13,200)</f>
        <v>0</v>
      </c>
      <c r="H14" s="25">
        <f>G14*K14</f>
        <v>0</v>
      </c>
      <c r="I14" s="44"/>
      <c r="K14" s="30">
        <v>5.6</v>
      </c>
    </row>
    <row r="15" spans="2:12" ht="13.65" hidden="1" customHeight="1" x14ac:dyDescent="0.25">
      <c r="B15" s="20"/>
      <c r="C15" s="20"/>
      <c r="D15" s="24"/>
      <c r="E15" s="16"/>
      <c r="F15" s="29"/>
      <c r="G15" s="20">
        <f>G13-G14</f>
        <v>0</v>
      </c>
      <c r="H15" s="25"/>
      <c r="I15" s="44"/>
      <c r="K15" s="30"/>
    </row>
    <row r="16" spans="2:12" ht="13.65" hidden="1" customHeight="1" x14ac:dyDescent="0.25">
      <c r="B16" s="20"/>
      <c r="C16" s="20"/>
      <c r="D16" s="24"/>
      <c r="E16" s="16" t="s">
        <v>4</v>
      </c>
      <c r="F16" s="26">
        <f>K16</f>
        <v>3.17</v>
      </c>
      <c r="G16" s="20">
        <f>IF(G15&lt;300,G15,300)</f>
        <v>0</v>
      </c>
      <c r="H16" s="25">
        <f>G16*K16</f>
        <v>0</v>
      </c>
      <c r="I16" s="44"/>
      <c r="K16" s="30">
        <v>3.17</v>
      </c>
    </row>
    <row r="17" spans="2:11" ht="13.65" hidden="1" customHeight="1" x14ac:dyDescent="0.25">
      <c r="B17" s="20"/>
      <c r="C17" s="20"/>
      <c r="D17" s="24"/>
      <c r="E17" s="16"/>
      <c r="F17" s="29"/>
      <c r="G17" s="20"/>
      <c r="H17" s="25"/>
      <c r="I17" s="44"/>
      <c r="K17" s="30"/>
    </row>
    <row r="18" spans="2:11" ht="13.65" hidden="1" customHeight="1" thickBot="1" x14ac:dyDescent="0.3">
      <c r="B18" s="20"/>
      <c r="C18" s="20"/>
      <c r="D18" s="24"/>
      <c r="E18" s="16" t="s">
        <v>5</v>
      </c>
      <c r="F18" s="26">
        <f>K18</f>
        <v>1.6</v>
      </c>
      <c r="G18" s="20">
        <f>G15-G16</f>
        <v>0</v>
      </c>
      <c r="H18" s="25">
        <f>G18*K18</f>
        <v>0</v>
      </c>
      <c r="I18" s="44"/>
      <c r="K18" s="31">
        <v>1.6</v>
      </c>
    </row>
    <row r="19" spans="2:11" ht="13.65" hidden="1" customHeight="1" x14ac:dyDescent="0.25">
      <c r="B19" s="20"/>
      <c r="C19" s="20"/>
      <c r="D19" s="24"/>
      <c r="E19" s="20"/>
      <c r="F19" s="16"/>
      <c r="G19" s="20"/>
      <c r="H19" s="25"/>
      <c r="I19" s="44"/>
      <c r="J19" s="32"/>
    </row>
    <row r="20" spans="2:11" ht="13.65" hidden="1" customHeight="1" x14ac:dyDescent="0.25">
      <c r="B20" s="20" t="s">
        <v>7</v>
      </c>
      <c r="C20" s="20"/>
      <c r="D20" s="24"/>
      <c r="E20" s="20"/>
      <c r="F20" s="16"/>
      <c r="G20" s="20"/>
      <c r="H20" s="25"/>
      <c r="I20" s="44"/>
    </row>
    <row r="21" spans="2:11" ht="13.65" hidden="1" customHeight="1" x14ac:dyDescent="0.25">
      <c r="B21" s="5"/>
      <c r="C21" s="5"/>
      <c r="D21" s="24"/>
      <c r="E21" s="20"/>
      <c r="F21" s="16" t="s">
        <v>27</v>
      </c>
      <c r="G21" s="33">
        <f>IF(D41&lt;2582000,D41,2582000)</f>
        <v>2500000</v>
      </c>
      <c r="H21" s="25">
        <f>G21*0.000271</f>
        <v>677.49999999999989</v>
      </c>
      <c r="I21" s="44"/>
    </row>
    <row r="22" spans="2:11" ht="13.65" hidden="1" customHeight="1" x14ac:dyDescent="0.25">
      <c r="B22" s="20"/>
      <c r="C22" s="20"/>
      <c r="D22" s="24"/>
      <c r="E22" s="20"/>
      <c r="F22" s="16"/>
      <c r="G22" s="33">
        <f>D41-G21</f>
        <v>0</v>
      </c>
      <c r="H22" s="25"/>
      <c r="I22" s="44"/>
    </row>
    <row r="23" spans="2:11" ht="13.65" hidden="1" customHeight="1" x14ac:dyDescent="0.25">
      <c r="B23" s="20"/>
      <c r="C23" s="20"/>
      <c r="D23" s="24"/>
      <c r="E23" s="20"/>
      <c r="F23" s="16" t="s">
        <v>28</v>
      </c>
      <c r="G23" s="33">
        <f>IF(G22&lt;2582000,G22,2582000)</f>
        <v>0</v>
      </c>
      <c r="H23" s="25">
        <f>G23*0.00023</f>
        <v>0</v>
      </c>
      <c r="I23" s="44"/>
    </row>
    <row r="24" spans="2:11" ht="13.65" hidden="1" customHeight="1" x14ac:dyDescent="0.25">
      <c r="B24" s="20"/>
      <c r="C24" s="20"/>
      <c r="D24" s="24"/>
      <c r="E24" s="20"/>
      <c r="F24" s="16"/>
      <c r="G24" s="33">
        <f>G22-G23</f>
        <v>0</v>
      </c>
      <c r="H24" s="25"/>
      <c r="I24" s="44"/>
    </row>
    <row r="25" spans="2:11" ht="13.65" hidden="1" customHeight="1" x14ac:dyDescent="0.25">
      <c r="B25" s="20"/>
      <c r="C25" s="20"/>
      <c r="D25" s="24"/>
      <c r="E25" s="20"/>
      <c r="F25" s="16" t="s">
        <v>29</v>
      </c>
      <c r="G25" s="33">
        <f>IF(G24&lt;5165000,G24,5165000)</f>
        <v>0</v>
      </c>
      <c r="H25" s="25">
        <f>G25*0.000193</f>
        <v>0</v>
      </c>
      <c r="I25" s="44"/>
    </row>
    <row r="26" spans="2:11" ht="13.65" hidden="1" customHeight="1" x14ac:dyDescent="0.25">
      <c r="B26" s="20"/>
      <c r="C26" s="20"/>
      <c r="D26" s="24"/>
      <c r="E26" s="20"/>
      <c r="F26" s="16"/>
      <c r="G26" s="33">
        <f>G24-G25</f>
        <v>0</v>
      </c>
      <c r="H26" s="25"/>
      <c r="I26" s="44"/>
    </row>
    <row r="27" spans="2:11" ht="13.65" hidden="1" customHeight="1" x14ac:dyDescent="0.25">
      <c r="B27" s="20"/>
      <c r="C27" s="20"/>
      <c r="D27" s="24"/>
      <c r="E27" s="20"/>
      <c r="F27" s="16" t="s">
        <v>30</v>
      </c>
      <c r="G27" s="33">
        <f>IF(G26&lt;10329000,G26,10329000)</f>
        <v>0</v>
      </c>
      <c r="H27" s="25">
        <f>G27*0.000157</f>
        <v>0</v>
      </c>
      <c r="I27" s="44"/>
    </row>
    <row r="28" spans="2:11" ht="13.65" hidden="1" customHeight="1" x14ac:dyDescent="0.25">
      <c r="B28" s="20"/>
      <c r="C28" s="20"/>
      <c r="D28" s="24"/>
      <c r="E28" s="20"/>
      <c r="F28" s="16"/>
      <c r="G28" s="33">
        <f>G26-G27</f>
        <v>0</v>
      </c>
      <c r="H28" s="25"/>
      <c r="I28" s="44"/>
    </row>
    <row r="29" spans="2:11" ht="13.65" hidden="1" customHeight="1" x14ac:dyDescent="0.25">
      <c r="B29" s="20"/>
      <c r="C29" s="20"/>
      <c r="D29" s="24"/>
      <c r="E29" s="20"/>
      <c r="F29" s="16" t="s">
        <v>31</v>
      </c>
      <c r="G29" s="33">
        <f>IF(G28&lt;10329000,G28,10329000)</f>
        <v>0</v>
      </c>
      <c r="H29" s="25">
        <f>G29*0.000117</f>
        <v>0</v>
      </c>
      <c r="I29" s="44"/>
    </row>
    <row r="30" spans="2:11" ht="13.65" hidden="1" customHeight="1" x14ac:dyDescent="0.25">
      <c r="B30" s="20"/>
      <c r="C30" s="20"/>
      <c r="D30" s="24"/>
      <c r="E30" s="20"/>
      <c r="F30" s="16"/>
      <c r="G30" s="33">
        <f>G28-G29</f>
        <v>0</v>
      </c>
      <c r="H30" s="25"/>
      <c r="I30" s="44"/>
    </row>
    <row r="31" spans="2:11" ht="13.65" hidden="1" customHeight="1" x14ac:dyDescent="0.25">
      <c r="B31" s="20"/>
      <c r="C31" s="20"/>
      <c r="D31" s="24"/>
      <c r="E31" s="20"/>
      <c r="F31" s="16" t="s">
        <v>32</v>
      </c>
      <c r="G31" s="33">
        <f>IF(G30&lt;30988000,G30,30988000)</f>
        <v>0</v>
      </c>
      <c r="H31" s="25">
        <f>G31*0.000078</f>
        <v>0</v>
      </c>
      <c r="I31" s="44"/>
    </row>
    <row r="32" spans="2:11" ht="13.65" hidden="1" customHeight="1" x14ac:dyDescent="0.25">
      <c r="B32" s="20"/>
      <c r="C32" s="20"/>
      <c r="D32" s="24"/>
      <c r="E32" s="20"/>
      <c r="F32" s="16"/>
      <c r="G32" s="33">
        <f>G30-G31</f>
        <v>0</v>
      </c>
      <c r="H32" s="25"/>
      <c r="I32" s="44"/>
    </row>
    <row r="33" spans="2:9" ht="13.65" hidden="1" customHeight="1" x14ac:dyDescent="0.25">
      <c r="B33" s="20"/>
      <c r="C33" s="20"/>
      <c r="D33" s="24"/>
      <c r="E33" s="20"/>
      <c r="F33" s="16" t="s">
        <v>18</v>
      </c>
      <c r="G33" s="33">
        <f>IF(G32&lt;30987000,G32,30987000)</f>
        <v>0</v>
      </c>
      <c r="H33" s="25">
        <f>G33*0.000037</f>
        <v>0</v>
      </c>
      <c r="I33" s="44"/>
    </row>
    <row r="34" spans="2:9" ht="13.65" hidden="1" customHeight="1" x14ac:dyDescent="0.25">
      <c r="B34" s="20"/>
      <c r="C34" s="20"/>
      <c r="D34" s="24"/>
      <c r="E34" s="20"/>
      <c r="F34" s="16"/>
      <c r="G34" s="33"/>
      <c r="H34" s="25"/>
      <c r="I34" s="44"/>
    </row>
    <row r="35" spans="2:9" ht="13.65" hidden="1" customHeight="1" x14ac:dyDescent="0.25">
      <c r="B35" s="20"/>
      <c r="C35" s="20"/>
      <c r="D35" s="24"/>
      <c r="E35" s="20"/>
      <c r="F35" s="16" t="s">
        <v>19</v>
      </c>
      <c r="G35" s="33">
        <f>G32-G33</f>
        <v>0</v>
      </c>
      <c r="H35" s="25">
        <f>G35*0.000018</f>
        <v>0</v>
      </c>
      <c r="I35" s="44"/>
    </row>
    <row r="36" spans="2:9" ht="13.65" hidden="1" customHeight="1" thickBot="1" x14ac:dyDescent="0.3">
      <c r="B36" s="20"/>
      <c r="C36" s="20"/>
      <c r="D36" s="24"/>
      <c r="E36" s="20"/>
      <c r="F36" s="16"/>
      <c r="G36" s="20"/>
      <c r="H36" s="34"/>
      <c r="I36" s="45"/>
    </row>
    <row r="37" spans="2:9" ht="13.65" hidden="1" customHeight="1" thickTop="1" x14ac:dyDescent="0.25">
      <c r="B37" s="20" t="s">
        <v>10</v>
      </c>
      <c r="C37" s="20"/>
      <c r="D37" s="24"/>
      <c r="E37" s="20"/>
      <c r="F37" s="20"/>
      <c r="G37" s="16"/>
      <c r="H37" s="25">
        <f>SUM(H10:H35)</f>
        <v>3056.7</v>
      </c>
      <c r="I37" s="44"/>
    </row>
    <row r="38" spans="2:9" ht="13.65" hidden="1" customHeight="1" x14ac:dyDescent="0.25">
      <c r="B38" s="20"/>
      <c r="C38" s="20"/>
      <c r="D38" s="6"/>
      <c r="E38" s="20"/>
      <c r="F38" s="20"/>
      <c r="G38" s="20"/>
      <c r="H38" s="25">
        <f>K7</f>
        <v>1528.35</v>
      </c>
      <c r="I38" s="44"/>
    </row>
    <row r="39" spans="2:9" ht="13.65" hidden="1" customHeight="1" thickBot="1" x14ac:dyDescent="0.3">
      <c r="B39" s="20"/>
      <c r="C39" s="20"/>
      <c r="D39" s="24"/>
      <c r="E39" s="20"/>
      <c r="F39" s="20"/>
      <c r="G39" s="20"/>
      <c r="H39" s="34"/>
      <c r="I39" s="45"/>
    </row>
    <row r="40" spans="2:9" ht="13.65" customHeight="1" thickBot="1" x14ac:dyDescent="0.3">
      <c r="B40" s="20"/>
      <c r="C40" s="20"/>
      <c r="D40" s="24"/>
      <c r="E40" s="20"/>
      <c r="F40" s="20"/>
      <c r="G40" s="20"/>
      <c r="H40" s="25"/>
      <c r="I40" s="44"/>
    </row>
    <row r="41" spans="2:9" ht="36.9" customHeight="1" thickBot="1" x14ac:dyDescent="0.3">
      <c r="B41" s="8" t="s">
        <v>12</v>
      </c>
      <c r="C41" s="9"/>
      <c r="D41" s="7">
        <v>2500000</v>
      </c>
      <c r="E41" s="20"/>
      <c r="F41" s="20"/>
      <c r="G41" s="20"/>
      <c r="H41" s="25"/>
      <c r="I41" s="44"/>
    </row>
    <row r="42" spans="2:9" ht="11.25" customHeight="1" thickBot="1" x14ac:dyDescent="0.3">
      <c r="B42" s="20"/>
      <c r="C42" s="20"/>
      <c r="D42" s="20"/>
      <c r="E42" s="20"/>
      <c r="F42" s="20"/>
      <c r="G42" s="20"/>
      <c r="H42" s="25"/>
      <c r="I42" s="44"/>
    </row>
    <row r="43" spans="2:9" ht="36.9" hidden="1" customHeight="1" x14ac:dyDescent="0.25">
      <c r="B43" s="49" t="s">
        <v>20</v>
      </c>
      <c r="C43" s="50"/>
      <c r="D43" s="50"/>
      <c r="E43" s="50"/>
      <c r="F43" s="50"/>
      <c r="G43" s="50"/>
      <c r="H43" s="46">
        <v>0</v>
      </c>
      <c r="I43" s="47" t="s">
        <v>21</v>
      </c>
    </row>
    <row r="44" spans="2:9" ht="36.9" hidden="1" customHeight="1" thickBot="1" x14ac:dyDescent="0.3">
      <c r="B44" s="53" t="s">
        <v>23</v>
      </c>
      <c r="C44" s="54"/>
      <c r="D44" s="54"/>
      <c r="E44" s="54"/>
      <c r="F44" s="54"/>
      <c r="G44" s="54"/>
      <c r="H44" s="54"/>
      <c r="I44" s="55"/>
    </row>
    <row r="45" spans="2:9" ht="11.25" hidden="1" customHeight="1" thickBot="1" x14ac:dyDescent="0.3">
      <c r="B45" s="20"/>
      <c r="C45" s="20"/>
      <c r="D45" s="20"/>
      <c r="E45" s="20"/>
      <c r="F45" s="20"/>
      <c r="G45" s="20"/>
      <c r="H45" s="25"/>
      <c r="I45" s="44"/>
    </row>
    <row r="46" spans="2:9" ht="36.9" customHeight="1" x14ac:dyDescent="0.25">
      <c r="B46" s="51" t="s">
        <v>33</v>
      </c>
      <c r="C46" s="52"/>
      <c r="D46" s="52"/>
      <c r="E46" s="52"/>
      <c r="F46" s="52"/>
      <c r="G46" s="52"/>
      <c r="H46" s="40">
        <f>H37</f>
        <v>3056.7</v>
      </c>
      <c r="I46" s="41" t="s">
        <v>21</v>
      </c>
    </row>
    <row r="47" spans="2:9" ht="36.9" customHeight="1" thickBot="1" x14ac:dyDescent="0.3">
      <c r="B47" s="56" t="s">
        <v>22</v>
      </c>
      <c r="C47" s="57"/>
      <c r="D47" s="57"/>
      <c r="E47" s="57"/>
      <c r="F47" s="57"/>
      <c r="G47" s="57"/>
      <c r="H47" s="57"/>
      <c r="I47" s="58"/>
    </row>
    <row r="48" spans="2:9" ht="11.25" hidden="1" customHeight="1" thickBot="1" x14ac:dyDescent="0.3">
      <c r="B48" s="13"/>
      <c r="C48" s="13"/>
      <c r="D48" s="13"/>
      <c r="E48" s="14"/>
      <c r="F48" s="14"/>
      <c r="G48" s="14"/>
      <c r="H48" s="15"/>
      <c r="I48" s="24"/>
    </row>
    <row r="49" spans="2:11" ht="42.75" hidden="1" customHeight="1" thickBot="1" x14ac:dyDescent="0.3">
      <c r="B49" s="59" t="s">
        <v>16</v>
      </c>
      <c r="C49" s="60"/>
      <c r="D49" s="60"/>
      <c r="E49" s="61"/>
      <c r="F49" s="61"/>
      <c r="G49" s="17"/>
      <c r="H49" s="18">
        <f>H46/2</f>
        <v>1528.35</v>
      </c>
      <c r="I49" s="44"/>
    </row>
    <row r="50" spans="2:11" ht="11.25" hidden="1" customHeight="1" x14ac:dyDescent="0.25">
      <c r="B50" s="10"/>
      <c r="C50" s="11"/>
      <c r="D50" s="12"/>
      <c r="E50" s="20"/>
      <c r="F50" s="20"/>
      <c r="G50" s="20"/>
      <c r="H50" s="25"/>
      <c r="I50" s="44"/>
    </row>
    <row r="51" spans="2:11" s="35" customFormat="1" ht="31.65" hidden="1" customHeight="1" thickBot="1" x14ac:dyDescent="0.3">
      <c r="B51" s="62" t="s">
        <v>13</v>
      </c>
      <c r="C51" s="63"/>
      <c r="D51" s="63"/>
      <c r="E51" s="63"/>
      <c r="F51" s="63"/>
      <c r="G51" s="63"/>
      <c r="H51" s="63"/>
      <c r="I51" s="64"/>
      <c r="K51" s="36"/>
    </row>
    <row r="52" spans="2:11" ht="11.25" customHeight="1" x14ac:dyDescent="0.25">
      <c r="B52" s="10"/>
      <c r="C52" s="11"/>
      <c r="D52" s="12"/>
      <c r="E52" s="20"/>
      <c r="F52" s="20"/>
      <c r="G52" s="20"/>
      <c r="H52" s="25"/>
      <c r="I52" s="44"/>
    </row>
    <row r="53" spans="2:11" x14ac:dyDescent="0.25">
      <c r="B53" s="24" t="s">
        <v>15</v>
      </c>
    </row>
    <row r="54" spans="2:11" x14ac:dyDescent="0.25">
      <c r="B54" s="20" t="s">
        <v>14</v>
      </c>
    </row>
    <row r="56" spans="2:11" ht="27.9" customHeight="1" x14ac:dyDescent="0.25">
      <c r="B56" s="48" t="s">
        <v>17</v>
      </c>
      <c r="C56" s="48"/>
      <c r="D56" s="48"/>
      <c r="E56" s="48"/>
      <c r="F56" s="48"/>
      <c r="G56" s="48"/>
      <c r="H56" s="48"/>
    </row>
  </sheetData>
  <sheetProtection algorithmName="SHA-512" hashValue="blmhm2aUJbqkumCQGU2nBFvZwALnszEN4Sz7IpuQzSUAZf0PmvesY7NnkL06Kl5wipi1whVV2qvLRC/yMjGRAg==" saltValue="CLK+TLQ164EANb9DFsZn5w==" spinCount="100000" sheet="1" objects="1" scenarios="1"/>
  <mergeCells count="7">
    <mergeCell ref="B56:H56"/>
    <mergeCell ref="B43:G43"/>
    <mergeCell ref="B46:G46"/>
    <mergeCell ref="B44:I44"/>
    <mergeCell ref="B47:I47"/>
    <mergeCell ref="B49:F49"/>
    <mergeCell ref="B51:I51"/>
  </mergeCells>
  <phoneticPr fontId="0" type="noConversion"/>
  <pageMargins left="0.56000000000000005" right="0.46" top="0.28999999999999998" bottom="0.28999999999999998" header="0" footer="0"/>
  <pageSetup paperSize="9" scale="88" orientation="portrait" horizontalDpi="4294967292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Berra</dc:creator>
  <cp:lastModifiedBy>Acimit-SDB</cp:lastModifiedBy>
  <cp:lastPrinted>2023-09-21T09:29:44Z</cp:lastPrinted>
  <dcterms:created xsi:type="dcterms:W3CDTF">1997-01-30T13:04:48Z</dcterms:created>
  <dcterms:modified xsi:type="dcterms:W3CDTF">2025-01-20T10:59:51Z</dcterms:modified>
</cp:coreProperties>
</file>